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D:\Users\Gebruiker\Documents\"/>
    </mc:Choice>
  </mc:AlternateContent>
  <xr:revisionPtr revIDLastSave="0" documentId="13_ncr:1_{5CBE3A8B-52C9-4EB4-8759-D58459DBDDB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lad1" sheetId="1" r:id="rId1"/>
    <sheet name="Blad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2" l="1"/>
  <c r="G33" i="2" l="1"/>
  <c r="C59" i="1"/>
  <c r="E33" i="2" l="1"/>
  <c r="E31" i="2"/>
  <c r="E32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0" i="2"/>
  <c r="O11" i="2"/>
  <c r="G32" i="2"/>
  <c r="O34" i="2" l="1"/>
  <c r="O35" i="2"/>
  <c r="G31" i="2"/>
  <c r="C53" i="1" l="1"/>
  <c r="C35" i="1" l="1"/>
  <c r="C39" i="1"/>
  <c r="C47" i="1"/>
  <c r="C46" i="1"/>
  <c r="O9" i="2" l="1"/>
  <c r="O8" i="2"/>
  <c r="O7" i="2"/>
  <c r="O6" i="2" l="1"/>
  <c r="O5" i="2"/>
  <c r="E35" i="2" l="1"/>
  <c r="E34" i="2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E7" i="2"/>
  <c r="G6" i="2"/>
  <c r="E6" i="2"/>
  <c r="G5" i="2"/>
  <c r="E5" i="2"/>
  <c r="E4" i="2"/>
  <c r="B4" i="2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O3" i="2"/>
  <c r="O4" i="2" s="1"/>
  <c r="E3" i="2"/>
  <c r="C58" i="1"/>
  <c r="C52" i="1"/>
  <c r="C62" i="1"/>
  <c r="C51" i="1"/>
  <c r="C50" i="1"/>
  <c r="C48" i="1"/>
  <c r="C38" i="1"/>
  <c r="C49" i="1"/>
  <c r="C41" i="1"/>
  <c r="C34" i="1"/>
  <c r="C24" i="1"/>
  <c r="C45" i="1"/>
  <c r="C30" i="1"/>
  <c r="C42" i="1"/>
  <c r="C32" i="1"/>
  <c r="C31" i="1"/>
  <c r="C13" i="1"/>
  <c r="C33" i="1"/>
  <c r="C14" i="1"/>
  <c r="C22" i="1"/>
  <c r="C11" i="1"/>
  <c r="C27" i="1"/>
  <c r="C57" i="1"/>
  <c r="C56" i="1"/>
  <c r="C55" i="1"/>
  <c r="C54" i="1"/>
  <c r="C61" i="1"/>
  <c r="C16" i="1"/>
  <c r="C60" i="1"/>
  <c r="C43" i="1"/>
  <c r="C28" i="1"/>
  <c r="C40" i="1"/>
  <c r="C36" i="1"/>
  <c r="C18" i="1"/>
  <c r="C44" i="1"/>
  <c r="C21" i="1"/>
  <c r="C37" i="1"/>
  <c r="C17" i="1"/>
  <c r="C29" i="1"/>
  <c r="C10" i="1"/>
  <c r="C19" i="1"/>
  <c r="C23" i="1"/>
  <c r="C12" i="1"/>
  <c r="C25" i="1"/>
  <c r="C8" i="1"/>
  <c r="C20" i="1"/>
  <c r="C26" i="1"/>
  <c r="C9" i="1"/>
  <c r="C15" i="1"/>
  <c r="F32" i="2" l="1"/>
  <c r="F31" i="2"/>
  <c r="F30" i="2"/>
  <c r="B34" i="2"/>
  <c r="B35" i="2" s="1"/>
  <c r="F35" i="2" s="1"/>
  <c r="F33" i="2"/>
  <c r="F29" i="2"/>
  <c r="F4" i="2"/>
  <c r="F6" i="2"/>
  <c r="F8" i="2"/>
  <c r="F10" i="2"/>
  <c r="F12" i="2"/>
  <c r="F14" i="2"/>
  <c r="F16" i="2"/>
  <c r="F18" i="2"/>
  <c r="F20" i="2"/>
  <c r="F22" i="2"/>
  <c r="F24" i="2"/>
  <c r="F26" i="2"/>
  <c r="F28" i="2"/>
  <c r="F5" i="2"/>
  <c r="F7" i="2"/>
  <c r="F9" i="2"/>
  <c r="F11" i="2"/>
  <c r="F13" i="2"/>
  <c r="F15" i="2"/>
  <c r="F17" i="2"/>
  <c r="F19" i="2"/>
  <c r="F21" i="2"/>
  <c r="F23" i="2"/>
  <c r="F25" i="2"/>
  <c r="F27" i="2"/>
  <c r="F34" i="2" l="1"/>
  <c r="O37" i="2"/>
  <c r="N37" i="2"/>
  <c r="O38" i="2" l="1"/>
  <c r="N3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Gebruiker</author>
  </authors>
  <commentList>
    <comment ref="J2" authorId="0" shapeId="0" xr:uid="{3C70C5DE-691A-4CF3-BC1A-7D6D129DF2CE}">
      <text>
        <r>
          <rPr>
            <b/>
            <sz val="9"/>
            <color indexed="81"/>
            <rFont val="Tahoma"/>
            <charset val="1"/>
          </rPr>
          <t>Paasmaandag</t>
        </r>
      </text>
    </comment>
    <comment ref="P2" authorId="0" shapeId="0" xr:uid="{10181AB3-EE91-4714-BCA1-A1C88820B17E}">
      <text>
        <r>
          <rPr>
            <b/>
            <sz val="9"/>
            <color indexed="81"/>
            <rFont val="Tahoma"/>
            <charset val="1"/>
          </rPr>
          <t>OLV Hemelvaart</t>
        </r>
      </text>
    </comment>
    <comment ref="R2" authorId="0" shapeId="0" xr:uid="{B30E7229-F0EA-4BB2-81D1-E0AFFBA79A65}">
      <text>
        <r>
          <rPr>
            <b/>
            <sz val="9"/>
            <color indexed="81"/>
            <rFont val="Tahoma"/>
            <charset val="1"/>
          </rPr>
          <t>Pinstermaandag</t>
        </r>
      </text>
    </comment>
  </commentList>
</comments>
</file>

<file path=xl/sharedStrings.xml><?xml version="1.0" encoding="utf-8"?>
<sst xmlns="http://schemas.openxmlformats.org/spreadsheetml/2006/main" count="56" uniqueCount="23">
  <si>
    <t>NAAM</t>
  </si>
  <si>
    <t>STAND</t>
  </si>
  <si>
    <t>RITTEN</t>
  </si>
  <si>
    <t>km/u</t>
  </si>
  <si>
    <t>Speed</t>
  </si>
  <si>
    <t>Km</t>
  </si>
  <si>
    <t>Average</t>
  </si>
  <si>
    <t>DATA</t>
  </si>
  <si>
    <t>Gem.</t>
  </si>
  <si>
    <t>Snelheid =</t>
  </si>
  <si>
    <t>Deelnemers =</t>
  </si>
  <si>
    <t>spart.</t>
  </si>
  <si>
    <t>km's</t>
  </si>
  <si>
    <t>Deelnemers</t>
  </si>
  <si>
    <t>Ritten</t>
  </si>
  <si>
    <t>Gem</t>
  </si>
  <si>
    <t>9u30</t>
  </si>
  <si>
    <t>9u00</t>
  </si>
  <si>
    <t>8u30</t>
  </si>
  <si>
    <t>8u00</t>
  </si>
  <si>
    <t>11a</t>
  </si>
  <si>
    <t>11b</t>
  </si>
  <si>
    <t>Klassement 32 groep /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</si>
</sst>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36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8.8000000000000007"/>
      <color rgb="FF555555"/>
      <name val="Arial"/>
      <family val="2"/>
    </font>
    <font>
      <b/>
      <i/>
      <sz val="12"/>
      <color theme="1"/>
      <name val="Arial"/>
      <family val="2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16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1" fontId="2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3" borderId="0" xfId="0" applyNumberFormat="1" applyFont="1" applyFill="1" applyAlignment="1">
      <alignment horizontal="center"/>
    </xf>
    <xf numFmtId="1" fontId="0" fillId="3" borderId="0" xfId="0" applyNumberFormat="1" applyFill="1"/>
    <xf numFmtId="0" fontId="6" fillId="0" borderId="0" xfId="0" applyFont="1"/>
    <xf numFmtId="1" fontId="0" fillId="2" borderId="0" xfId="0" applyNumberFormat="1" applyFill="1"/>
    <xf numFmtId="0" fontId="0" fillId="2" borderId="0" xfId="0" applyFill="1"/>
    <xf numFmtId="1" fontId="0" fillId="0" borderId="2" xfId="0" applyNumberFormat="1" applyBorder="1"/>
    <xf numFmtId="164" fontId="0" fillId="3" borderId="0" xfId="0" applyNumberFormat="1" applyFill="1"/>
    <xf numFmtId="164" fontId="0" fillId="4" borderId="0" xfId="0" applyNumberFormat="1" applyFill="1"/>
    <xf numFmtId="0" fontId="7" fillId="0" borderId="0" xfId="0" applyFont="1"/>
    <xf numFmtId="16" fontId="2" fillId="3" borderId="0" xfId="0" applyNumberFormat="1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1" fontId="2" fillId="3" borderId="0" xfId="0" applyNumberFormat="1" applyFont="1" applyFill="1" applyAlignment="1">
      <alignment horizontal="center"/>
    </xf>
    <xf numFmtId="0" fontId="0" fillId="5" borderId="0" xfId="0" applyFill="1"/>
    <xf numFmtId="0" fontId="3" fillId="3" borderId="0" xfId="0" applyFont="1" applyFill="1" applyAlignment="1">
      <alignment horizontal="center"/>
    </xf>
    <xf numFmtId="164" fontId="2" fillId="6" borderId="0" xfId="0" applyNumberFormat="1" applyFont="1" applyFill="1" applyAlignment="1">
      <alignment horizontal="center"/>
    </xf>
    <xf numFmtId="164" fontId="2" fillId="6" borderId="0" xfId="0" applyNumberFormat="1" applyFont="1" applyFill="1" applyAlignment="1">
      <alignment horizontal="center"/>
    </xf>
    <xf numFmtId="164" fontId="2" fillId="6" borderId="0" xfId="0" quotePrefix="1" applyNumberFormat="1" applyFont="1" applyFill="1" applyAlignment="1">
      <alignment horizontal="center"/>
    </xf>
    <xf numFmtId="1" fontId="2" fillId="6" borderId="0" xfId="0" applyNumberFormat="1" applyFont="1" applyFill="1" applyAlignment="1">
      <alignment horizontal="center"/>
    </xf>
    <xf numFmtId="1" fontId="2" fillId="6" borderId="0" xfId="0" quotePrefix="1" applyNumberFormat="1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6" borderId="0" xfId="0" applyFont="1" applyFill="1" applyAlignment="1">
      <alignment horizontal="right"/>
    </xf>
    <xf numFmtId="0" fontId="2" fillId="6" borderId="0" xfId="0" applyFont="1" applyFill="1"/>
    <xf numFmtId="164" fontId="2" fillId="6" borderId="0" xfId="0" applyNumberFormat="1" applyFont="1" applyFill="1" applyAlignment="1">
      <alignment horizontal="left"/>
    </xf>
    <xf numFmtId="0" fontId="4" fillId="6" borderId="0" xfId="0" applyFont="1" applyFill="1" applyAlignment="1">
      <alignment horizontal="center"/>
    </xf>
    <xf numFmtId="164" fontId="4" fillId="6" borderId="0" xfId="0" applyNumberFormat="1" applyFont="1" applyFill="1"/>
    <xf numFmtId="0" fontId="3" fillId="6" borderId="0" xfId="0" applyFont="1" applyFill="1" applyAlignment="1">
      <alignment horizontal="center"/>
    </xf>
    <xf numFmtId="164" fontId="3" fillId="6" borderId="0" xfId="0" applyNumberFormat="1" applyFont="1" applyFill="1" applyAlignment="1">
      <alignment horizontal="center"/>
    </xf>
    <xf numFmtId="1" fontId="5" fillId="6" borderId="0" xfId="0" applyNumberFormat="1" applyFont="1" applyFill="1" applyAlignment="1">
      <alignment horizontal="center"/>
    </xf>
    <xf numFmtId="1" fontId="1" fillId="6" borderId="0" xfId="0" applyNumberFormat="1" applyFont="1" applyFill="1" applyAlignment="1">
      <alignment horizontal="center"/>
    </xf>
    <xf numFmtId="0" fontId="2" fillId="6" borderId="3" xfId="0" applyFont="1" applyFill="1" applyBorder="1"/>
    <xf numFmtId="1" fontId="1" fillId="2" borderId="0" xfId="0" applyNumberFormat="1" applyFont="1" applyFill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62"/>
  <sheetViews>
    <sheetView tabSelected="1" workbookViewId="0">
      <selection activeCell="A8" sqref="A8"/>
    </sheetView>
  </sheetViews>
  <sheetFormatPr defaultRowHeight="15" x14ac:dyDescent="0.25"/>
  <cols>
    <col min="1" max="1" width="30.140625" bestFit="1" customWidth="1"/>
    <col min="2" max="2" width="9.28515625" bestFit="1" customWidth="1"/>
    <col min="3" max="3" width="8.28515625" style="9" bestFit="1" customWidth="1"/>
    <col min="4" max="4" width="7.5703125" style="8" bestFit="1" customWidth="1"/>
    <col min="5" max="41" width="8.28515625" style="12" customWidth="1"/>
    <col min="42" max="42" width="9.7109375" style="10" customWidth="1"/>
  </cols>
  <sheetData>
    <row r="1" spans="1:42" ht="54" customHeight="1" x14ac:dyDescent="0.6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4"/>
    </row>
    <row r="2" spans="1:42" ht="19.5" customHeight="1" x14ac:dyDescent="0.6">
      <c r="A2" s="32" t="s">
        <v>2</v>
      </c>
      <c r="B2" s="38"/>
      <c r="C2" s="39"/>
      <c r="D2" s="38"/>
      <c r="E2" s="40">
        <v>1</v>
      </c>
      <c r="F2" s="40">
        <v>2</v>
      </c>
      <c r="G2" s="40">
        <v>3</v>
      </c>
      <c r="H2" s="40">
        <v>4</v>
      </c>
      <c r="I2" s="40">
        <v>5</v>
      </c>
      <c r="J2" s="43">
        <v>6</v>
      </c>
      <c r="K2" s="41">
        <v>7</v>
      </c>
      <c r="L2" s="41">
        <v>8</v>
      </c>
      <c r="M2" s="41">
        <v>9</v>
      </c>
      <c r="N2" s="41">
        <v>10</v>
      </c>
      <c r="O2" s="41" t="s">
        <v>20</v>
      </c>
      <c r="P2" s="43" t="s">
        <v>21</v>
      </c>
      <c r="Q2" s="41">
        <v>12</v>
      </c>
      <c r="R2" s="43">
        <v>13</v>
      </c>
      <c r="S2" s="41">
        <v>14</v>
      </c>
      <c r="T2" s="41">
        <v>15</v>
      </c>
      <c r="U2" s="41">
        <v>16</v>
      </c>
      <c r="V2" s="41">
        <v>17</v>
      </c>
      <c r="W2" s="41">
        <v>18</v>
      </c>
      <c r="X2" s="41">
        <v>19</v>
      </c>
      <c r="Y2" s="41">
        <v>20</v>
      </c>
      <c r="Z2" s="41">
        <v>21</v>
      </c>
      <c r="AA2" s="41">
        <v>22</v>
      </c>
      <c r="AB2" s="41">
        <v>23</v>
      </c>
      <c r="AC2" s="41">
        <v>24</v>
      </c>
      <c r="AD2" s="41">
        <v>25</v>
      </c>
      <c r="AE2" s="41">
        <v>26</v>
      </c>
      <c r="AF2" s="41">
        <v>27</v>
      </c>
      <c r="AG2" s="41">
        <v>28</v>
      </c>
      <c r="AH2" s="41">
        <v>29</v>
      </c>
      <c r="AI2" s="41">
        <v>30</v>
      </c>
      <c r="AJ2" s="41">
        <v>31</v>
      </c>
      <c r="AK2" s="41">
        <v>32</v>
      </c>
      <c r="AL2" s="41">
        <v>33</v>
      </c>
      <c r="AM2" s="41">
        <v>34</v>
      </c>
      <c r="AN2" s="41">
        <v>35</v>
      </c>
      <c r="AO2" s="41">
        <v>36</v>
      </c>
      <c r="AP2" s="12"/>
    </row>
    <row r="3" spans="1:42" ht="15.75" customHeight="1" thickBot="1" x14ac:dyDescent="0.3">
      <c r="A3" s="32"/>
      <c r="B3" s="1" t="s">
        <v>8</v>
      </c>
      <c r="C3" s="37"/>
      <c r="D3" s="42" t="s">
        <v>7</v>
      </c>
      <c r="E3" s="22">
        <v>43889</v>
      </c>
      <c r="F3" s="22">
        <v>43897</v>
      </c>
      <c r="G3" s="22">
        <v>43904</v>
      </c>
      <c r="H3" s="22">
        <v>43911</v>
      </c>
      <c r="I3" s="22">
        <v>43918</v>
      </c>
      <c r="J3" s="22">
        <v>43926</v>
      </c>
      <c r="K3" s="22">
        <v>43932</v>
      </c>
      <c r="L3" s="22">
        <v>43939</v>
      </c>
      <c r="M3" s="22">
        <v>43946</v>
      </c>
      <c r="N3" s="22">
        <v>43953</v>
      </c>
      <c r="O3" s="22">
        <v>43960</v>
      </c>
      <c r="P3" s="22">
        <v>43964</v>
      </c>
      <c r="Q3" s="22">
        <v>43967</v>
      </c>
      <c r="R3" s="22">
        <v>43975</v>
      </c>
      <c r="S3" s="22">
        <v>43981</v>
      </c>
      <c r="T3" s="22">
        <v>43988</v>
      </c>
      <c r="U3" s="22">
        <v>43995</v>
      </c>
      <c r="V3" s="22">
        <v>44002</v>
      </c>
      <c r="W3" s="22">
        <v>44009</v>
      </c>
      <c r="X3" s="22">
        <v>44016</v>
      </c>
      <c r="Y3" s="22">
        <v>44023</v>
      </c>
      <c r="Z3" s="22">
        <v>44030</v>
      </c>
      <c r="AA3" s="22">
        <v>44037</v>
      </c>
      <c r="AB3" s="22">
        <v>44044</v>
      </c>
      <c r="AC3" s="22">
        <v>44051</v>
      </c>
      <c r="AD3" s="22">
        <v>44058</v>
      </c>
      <c r="AE3" s="22">
        <v>44065</v>
      </c>
      <c r="AF3" s="22">
        <v>44072</v>
      </c>
      <c r="AG3" s="22">
        <v>44079</v>
      </c>
      <c r="AH3" s="22">
        <v>44086</v>
      </c>
      <c r="AI3" s="22">
        <v>44093</v>
      </c>
      <c r="AJ3" s="22">
        <v>44100</v>
      </c>
      <c r="AK3" s="22">
        <v>44107</v>
      </c>
      <c r="AL3" s="22">
        <v>44114</v>
      </c>
      <c r="AM3" s="22">
        <v>44121</v>
      </c>
      <c r="AN3" s="22">
        <v>44128</v>
      </c>
      <c r="AO3" s="22">
        <v>44135</v>
      </c>
      <c r="AP3" s="2"/>
    </row>
    <row r="4" spans="1:42" ht="16.5" thickTop="1" x14ac:dyDescent="0.25">
      <c r="A4" s="33" t="s">
        <v>9</v>
      </c>
      <c r="B4" s="23"/>
      <c r="C4" s="35" t="s">
        <v>3</v>
      </c>
      <c r="D4" s="36"/>
      <c r="E4" s="28"/>
      <c r="F4" s="29"/>
      <c r="G4" s="29"/>
      <c r="H4" s="29"/>
      <c r="I4" s="29"/>
      <c r="J4" s="29"/>
      <c r="K4" s="29"/>
      <c r="L4" s="29"/>
      <c r="M4" s="29"/>
      <c r="N4" s="29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9"/>
      <c r="AC4" s="28"/>
      <c r="AD4" s="28"/>
      <c r="AE4" s="29"/>
      <c r="AF4" s="28"/>
      <c r="AG4" s="28"/>
      <c r="AH4" s="28"/>
      <c r="AI4" s="28"/>
      <c r="AJ4" s="28"/>
      <c r="AK4" s="31"/>
      <c r="AL4" s="31"/>
      <c r="AM4" s="30"/>
      <c r="AN4" s="30"/>
      <c r="AO4" s="30"/>
    </row>
    <row r="5" spans="1:42" ht="15.75" x14ac:dyDescent="0.25">
      <c r="A5" s="33" t="s">
        <v>10</v>
      </c>
      <c r="B5" s="24"/>
      <c r="C5" s="35" t="s">
        <v>11</v>
      </c>
      <c r="D5" s="7"/>
      <c r="E5" s="30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0"/>
      <c r="W5" s="30"/>
      <c r="X5" s="30"/>
      <c r="Y5" s="30"/>
      <c r="Z5" s="30"/>
      <c r="AA5" s="30"/>
      <c r="AB5" s="31"/>
      <c r="AC5" s="30"/>
      <c r="AD5" s="30"/>
      <c r="AE5" s="31"/>
      <c r="AF5" s="30"/>
      <c r="AG5" s="30"/>
      <c r="AH5" s="30"/>
      <c r="AI5" s="30"/>
      <c r="AJ5" s="30"/>
      <c r="AK5" s="31"/>
      <c r="AL5" s="31"/>
      <c r="AM5" s="30"/>
      <c r="AN5" s="30"/>
      <c r="AO5" s="30"/>
    </row>
    <row r="6" spans="1:42" ht="15.75" x14ac:dyDescent="0.25">
      <c r="A6" s="33"/>
      <c r="B6" s="30"/>
      <c r="C6" s="35"/>
      <c r="D6" s="36"/>
      <c r="E6" s="30" t="s">
        <v>16</v>
      </c>
      <c r="F6" s="30" t="s">
        <v>17</v>
      </c>
      <c r="G6" s="31" t="s">
        <v>17</v>
      </c>
      <c r="H6" s="30" t="s">
        <v>17</v>
      </c>
      <c r="I6" s="31" t="s">
        <v>17</v>
      </c>
      <c r="J6" s="31" t="s">
        <v>17</v>
      </c>
      <c r="K6" s="30" t="s">
        <v>17</v>
      </c>
      <c r="L6" s="30" t="s">
        <v>17</v>
      </c>
      <c r="M6" s="30" t="s">
        <v>17</v>
      </c>
      <c r="N6" s="31" t="s">
        <v>17</v>
      </c>
      <c r="O6" s="30" t="s">
        <v>17</v>
      </c>
      <c r="P6" s="30" t="s">
        <v>17</v>
      </c>
      <c r="Q6" s="30" t="s">
        <v>17</v>
      </c>
      <c r="R6" s="30" t="s">
        <v>17</v>
      </c>
      <c r="S6" s="30" t="s">
        <v>17</v>
      </c>
      <c r="T6" s="30" t="s">
        <v>18</v>
      </c>
      <c r="U6" s="30" t="s">
        <v>18</v>
      </c>
      <c r="V6" s="30" t="s">
        <v>18</v>
      </c>
      <c r="W6" s="30" t="s">
        <v>18</v>
      </c>
      <c r="X6" s="30" t="s">
        <v>18</v>
      </c>
      <c r="Y6" s="30" t="s">
        <v>18</v>
      </c>
      <c r="Z6" s="30" t="s">
        <v>18</v>
      </c>
      <c r="AA6" s="30" t="s">
        <v>19</v>
      </c>
      <c r="AB6" s="30" t="s">
        <v>18</v>
      </c>
      <c r="AC6" s="30" t="s">
        <v>18</v>
      </c>
      <c r="AD6" s="30" t="s">
        <v>18</v>
      </c>
      <c r="AE6" s="30" t="s">
        <v>18</v>
      </c>
      <c r="AF6" s="30" t="s">
        <v>18</v>
      </c>
      <c r="AG6" s="30" t="s">
        <v>17</v>
      </c>
      <c r="AH6" s="30" t="s">
        <v>17</v>
      </c>
      <c r="AI6" s="30" t="s">
        <v>17</v>
      </c>
      <c r="AJ6" s="30" t="s">
        <v>17</v>
      </c>
      <c r="AK6" s="30" t="s">
        <v>17</v>
      </c>
      <c r="AL6" s="30" t="s">
        <v>17</v>
      </c>
      <c r="AM6" s="30" t="s">
        <v>17</v>
      </c>
      <c r="AN6" s="30" t="s">
        <v>17</v>
      </c>
      <c r="AO6" s="30" t="s">
        <v>17</v>
      </c>
    </row>
    <row r="7" spans="1:42" ht="15.75" x14ac:dyDescent="0.25">
      <c r="A7" s="34" t="s">
        <v>0</v>
      </c>
      <c r="B7" s="34" t="s">
        <v>1</v>
      </c>
      <c r="C7" s="28" t="s">
        <v>12</v>
      </c>
      <c r="D7" s="36"/>
      <c r="E7" s="28"/>
      <c r="F7" s="29"/>
      <c r="G7" s="29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8"/>
      <c r="W7" s="28"/>
      <c r="X7" s="28"/>
      <c r="Y7" s="28"/>
      <c r="Z7" s="30"/>
      <c r="AA7" s="30"/>
      <c r="AB7" s="31"/>
      <c r="AC7" s="30"/>
      <c r="AD7" s="30"/>
      <c r="AE7" s="31"/>
      <c r="AF7" s="30"/>
      <c r="AG7" s="30"/>
      <c r="AH7" s="30"/>
      <c r="AI7" s="30"/>
      <c r="AJ7" s="30"/>
      <c r="AK7" s="31"/>
      <c r="AL7" s="31"/>
      <c r="AM7" s="30"/>
      <c r="AN7" s="30"/>
      <c r="AO7" s="30"/>
    </row>
    <row r="8" spans="1:42" ht="15.75" x14ac:dyDescent="0.25">
      <c r="A8" s="6"/>
      <c r="B8" s="4">
        <v>1</v>
      </c>
      <c r="C8" s="5">
        <f>SUM(E8:AO8)</f>
        <v>0</v>
      </c>
      <c r="D8" s="7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8"/>
    </row>
    <row r="9" spans="1:42" ht="15.75" x14ac:dyDescent="0.25">
      <c r="A9" s="6"/>
      <c r="B9" s="4">
        <v>1</v>
      </c>
      <c r="C9" s="5">
        <f>SUM(E9:AO9)</f>
        <v>0</v>
      </c>
      <c r="D9" s="7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8"/>
    </row>
    <row r="10" spans="1:42" ht="15.75" x14ac:dyDescent="0.25">
      <c r="A10" s="6"/>
      <c r="B10" s="4">
        <v>1</v>
      </c>
      <c r="C10" s="5">
        <f t="shared" ref="C10" si="0">SUM(E10:AO10)</f>
        <v>0</v>
      </c>
      <c r="D10" s="7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8"/>
    </row>
    <row r="11" spans="1:42" ht="15.75" x14ac:dyDescent="0.25">
      <c r="A11" s="6"/>
      <c r="B11" s="4">
        <v>1</v>
      </c>
      <c r="C11" s="5">
        <f>SUM(E11:AO11)</f>
        <v>0</v>
      </c>
      <c r="D11" s="7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8"/>
    </row>
    <row r="12" spans="1:42" ht="15.75" x14ac:dyDescent="0.25">
      <c r="A12" s="6"/>
      <c r="B12" s="4">
        <v>1</v>
      </c>
      <c r="C12" s="5">
        <f>SUM(E12:AO12)</f>
        <v>0</v>
      </c>
      <c r="D12" s="7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8"/>
    </row>
    <row r="13" spans="1:42" ht="15.75" x14ac:dyDescent="0.25">
      <c r="A13" s="6"/>
      <c r="B13" s="4">
        <v>1</v>
      </c>
      <c r="C13" s="5">
        <f t="shared" ref="C13" si="1">SUM(E13:AO13)</f>
        <v>0</v>
      </c>
      <c r="D13" s="7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8"/>
    </row>
    <row r="14" spans="1:42" ht="15.75" x14ac:dyDescent="0.25">
      <c r="A14" s="6"/>
      <c r="B14" s="4">
        <v>1</v>
      </c>
      <c r="C14" s="5">
        <f>SUM(E14:AO14)</f>
        <v>0</v>
      </c>
      <c r="D14" s="7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8"/>
    </row>
    <row r="15" spans="1:42" ht="15.75" x14ac:dyDescent="0.25">
      <c r="A15" s="6"/>
      <c r="B15" s="4">
        <v>1</v>
      </c>
      <c r="C15" s="5">
        <f>SUM(E15:AO15)</f>
        <v>0</v>
      </c>
      <c r="D15" s="7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8"/>
    </row>
    <row r="16" spans="1:42" ht="15.75" x14ac:dyDescent="0.25">
      <c r="A16" s="6"/>
      <c r="B16" s="4">
        <v>1</v>
      </c>
      <c r="C16" s="5">
        <f>SUM(E16:AO16)</f>
        <v>0</v>
      </c>
      <c r="D16" s="7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8"/>
    </row>
    <row r="17" spans="1:42" ht="15.75" x14ac:dyDescent="0.25">
      <c r="A17" s="6"/>
      <c r="B17" s="4">
        <v>1</v>
      </c>
      <c r="C17" s="5">
        <f t="shared" ref="C17" si="2">SUM(E17:AO17)</f>
        <v>0</v>
      </c>
      <c r="D17" s="7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8"/>
    </row>
    <row r="18" spans="1:42" ht="15.75" x14ac:dyDescent="0.25">
      <c r="A18" s="6"/>
      <c r="B18" s="4">
        <v>1</v>
      </c>
      <c r="C18" s="5">
        <f>SUM(E18:AO18)</f>
        <v>0</v>
      </c>
      <c r="D18" s="7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8"/>
    </row>
    <row r="19" spans="1:42" ht="15.75" x14ac:dyDescent="0.25">
      <c r="A19" s="6"/>
      <c r="B19" s="4">
        <v>1</v>
      </c>
      <c r="C19" s="5">
        <f>SUM(E19:AO19)</f>
        <v>0</v>
      </c>
      <c r="D19" s="7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8"/>
    </row>
    <row r="20" spans="1:42" ht="15.75" x14ac:dyDescent="0.25">
      <c r="A20" s="6"/>
      <c r="B20" s="4">
        <v>1</v>
      </c>
      <c r="C20" s="5">
        <f>SUM(E20:AO20)</f>
        <v>0</v>
      </c>
      <c r="D20" s="7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8"/>
    </row>
    <row r="21" spans="1:42" ht="15.75" x14ac:dyDescent="0.25">
      <c r="A21" s="6"/>
      <c r="B21" s="4">
        <v>1</v>
      </c>
      <c r="C21" s="5">
        <f t="shared" ref="C21" si="3">SUM(E21:AO21)</f>
        <v>0</v>
      </c>
      <c r="D21" s="7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8"/>
    </row>
    <row r="22" spans="1:42" ht="15.75" x14ac:dyDescent="0.25">
      <c r="A22" s="6"/>
      <c r="B22" s="4">
        <v>1</v>
      </c>
      <c r="C22" s="5">
        <f t="shared" ref="C22" si="4">SUM(E22:AO22)</f>
        <v>0</v>
      </c>
      <c r="D22" s="7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8"/>
    </row>
    <row r="23" spans="1:42" ht="15.75" x14ac:dyDescent="0.25">
      <c r="A23" s="6"/>
      <c r="B23" s="4">
        <v>1</v>
      </c>
      <c r="C23" s="5">
        <f>SUM(E23:AO23)</f>
        <v>0</v>
      </c>
      <c r="D23" s="7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8"/>
    </row>
    <row r="24" spans="1:42" ht="15.75" x14ac:dyDescent="0.25">
      <c r="A24" s="6"/>
      <c r="B24" s="4">
        <v>1</v>
      </c>
      <c r="C24" s="5">
        <f>SUM(E24:AO24)</f>
        <v>0</v>
      </c>
      <c r="D24" s="7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8"/>
    </row>
    <row r="25" spans="1:42" ht="15.75" x14ac:dyDescent="0.25">
      <c r="A25" s="6"/>
      <c r="B25" s="4">
        <v>1</v>
      </c>
      <c r="C25" s="5">
        <f>SUM(E25:AO25)</f>
        <v>0</v>
      </c>
      <c r="D25" s="7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8"/>
    </row>
    <row r="26" spans="1:42" ht="15.75" x14ac:dyDescent="0.25">
      <c r="A26" s="6"/>
      <c r="B26" s="4">
        <v>1</v>
      </c>
      <c r="C26" s="5">
        <f t="shared" ref="C26" si="5">SUM(E26:AO26)</f>
        <v>0</v>
      </c>
      <c r="D26" s="7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8"/>
    </row>
    <row r="27" spans="1:42" ht="15.75" x14ac:dyDescent="0.25">
      <c r="A27" s="6"/>
      <c r="B27" s="4">
        <v>1</v>
      </c>
      <c r="C27" s="5">
        <f t="shared" ref="C27" si="6">SUM(E27:AO27)</f>
        <v>0</v>
      </c>
      <c r="D27" s="7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8"/>
    </row>
    <row r="28" spans="1:42" ht="15.75" x14ac:dyDescent="0.25">
      <c r="A28" s="6"/>
      <c r="B28" s="4"/>
      <c r="C28" s="5">
        <f t="shared" ref="C28" si="7">SUM(E28:AO28)</f>
        <v>0</v>
      </c>
      <c r="D28" s="7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8"/>
    </row>
    <row r="29" spans="1:42" ht="15.75" x14ac:dyDescent="0.25">
      <c r="A29" s="6"/>
      <c r="B29" s="4"/>
      <c r="C29" s="5">
        <f t="shared" ref="C29" si="8">SUM(E29:AO29)</f>
        <v>0</v>
      </c>
      <c r="D29" s="7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8"/>
    </row>
    <row r="30" spans="1:42" ht="15.75" x14ac:dyDescent="0.25">
      <c r="A30" s="6"/>
      <c r="B30" s="4"/>
      <c r="C30" s="5">
        <f>SUM(E30:AO30)</f>
        <v>0</v>
      </c>
      <c r="D30" s="7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8"/>
    </row>
    <row r="31" spans="1:42" ht="15.75" x14ac:dyDescent="0.25">
      <c r="A31" s="6"/>
      <c r="B31" s="4"/>
      <c r="C31" s="5">
        <f>SUM(E31:AO31)</f>
        <v>0</v>
      </c>
      <c r="D31" s="7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8"/>
    </row>
    <row r="32" spans="1:42" ht="15.75" x14ac:dyDescent="0.25">
      <c r="A32" s="6"/>
      <c r="B32" s="4"/>
      <c r="C32" s="5">
        <f>SUM(E32:AO32)</f>
        <v>0</v>
      </c>
      <c r="D32" s="7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8"/>
    </row>
    <row r="33" spans="1:42" ht="15.75" x14ac:dyDescent="0.25">
      <c r="A33" s="6"/>
      <c r="B33" s="4"/>
      <c r="C33" s="5">
        <f>SUM(E33:AO33)</f>
        <v>0</v>
      </c>
      <c r="D33" s="7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8"/>
    </row>
    <row r="34" spans="1:42" ht="15.75" x14ac:dyDescent="0.25">
      <c r="A34" s="6"/>
      <c r="B34" s="4"/>
      <c r="C34" s="5">
        <f t="shared" ref="C34" si="9">SUM(E34:AO34)</f>
        <v>0</v>
      </c>
      <c r="D34" s="7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8"/>
    </row>
    <row r="35" spans="1:42" ht="15.75" x14ac:dyDescent="0.25">
      <c r="A35" s="6"/>
      <c r="B35" s="4"/>
      <c r="C35" s="5">
        <f>SUM(E35:AO35)</f>
        <v>0</v>
      </c>
      <c r="D35" s="7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8"/>
    </row>
    <row r="36" spans="1:42" ht="15.75" x14ac:dyDescent="0.25">
      <c r="A36" s="6"/>
      <c r="B36" s="4"/>
      <c r="C36" s="5">
        <f t="shared" ref="C36" si="10">SUM(E36:AO36)</f>
        <v>0</v>
      </c>
      <c r="D36" s="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8"/>
    </row>
    <row r="37" spans="1:42" ht="15.75" x14ac:dyDescent="0.25">
      <c r="A37" s="6"/>
      <c r="B37" s="4"/>
      <c r="C37" s="5">
        <f>SUM(E37:AO37)</f>
        <v>0</v>
      </c>
      <c r="D37" s="7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8"/>
    </row>
    <row r="38" spans="1:42" ht="15.75" x14ac:dyDescent="0.25">
      <c r="A38" s="6"/>
      <c r="B38" s="4"/>
      <c r="C38" s="5">
        <f>SUM(E38:AO38)</f>
        <v>0</v>
      </c>
      <c r="D38" s="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8"/>
    </row>
    <row r="39" spans="1:42" ht="15.75" x14ac:dyDescent="0.25">
      <c r="A39" s="6"/>
      <c r="B39" s="4"/>
      <c r="C39" s="5">
        <f t="shared" ref="C39" si="11">SUM(E39:AO39)</f>
        <v>0</v>
      </c>
      <c r="D39" s="7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8"/>
    </row>
    <row r="40" spans="1:42" ht="15.75" x14ac:dyDescent="0.25">
      <c r="A40" s="6"/>
      <c r="B40" s="4"/>
      <c r="C40" s="5">
        <f t="shared" ref="C40" si="12">SUM(E40:AO40)</f>
        <v>0</v>
      </c>
      <c r="D40" s="7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8"/>
    </row>
    <row r="41" spans="1:42" ht="15.75" x14ac:dyDescent="0.25">
      <c r="A41" s="6"/>
      <c r="B41" s="4"/>
      <c r="C41" s="5">
        <f t="shared" ref="C41" si="13">SUM(E41:AO41)</f>
        <v>0</v>
      </c>
      <c r="D41" s="7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8"/>
    </row>
    <row r="42" spans="1:42" ht="15.75" x14ac:dyDescent="0.25">
      <c r="A42" s="6"/>
      <c r="B42" s="4"/>
      <c r="C42" s="5">
        <f>SUM(E42:AO42)</f>
        <v>0</v>
      </c>
      <c r="D42" s="7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8"/>
    </row>
    <row r="43" spans="1:42" ht="15.75" x14ac:dyDescent="0.25">
      <c r="A43" s="6"/>
      <c r="B43" s="4"/>
      <c r="C43" s="5">
        <f t="shared" ref="C43" si="14">SUM(E43:AO43)</f>
        <v>0</v>
      </c>
      <c r="D43" s="7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8"/>
    </row>
    <row r="44" spans="1:42" ht="15.75" x14ac:dyDescent="0.25">
      <c r="A44" s="6"/>
      <c r="B44" s="4"/>
      <c r="C44" s="5">
        <f>SUM(E44:AO44)</f>
        <v>0</v>
      </c>
      <c r="D44" s="7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8"/>
    </row>
    <row r="45" spans="1:42" ht="15.75" x14ac:dyDescent="0.25">
      <c r="A45" s="6"/>
      <c r="B45" s="4"/>
      <c r="C45" s="5">
        <f>SUM(E45:AO45)</f>
        <v>0</v>
      </c>
      <c r="D45" s="7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8"/>
    </row>
    <row r="46" spans="1:42" ht="15.75" x14ac:dyDescent="0.25">
      <c r="A46" s="6"/>
      <c r="B46" s="4"/>
      <c r="C46" s="5">
        <f>SUM(E46:AO46)</f>
        <v>0</v>
      </c>
      <c r="D46" s="7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8"/>
    </row>
    <row r="47" spans="1:42" ht="15.75" x14ac:dyDescent="0.25">
      <c r="A47" s="6"/>
      <c r="B47" s="4"/>
      <c r="C47" s="5">
        <f t="shared" ref="C47" si="15">SUM(E47:AO47)</f>
        <v>0</v>
      </c>
      <c r="D47" s="7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8"/>
    </row>
    <row r="48" spans="1:42" ht="15.75" x14ac:dyDescent="0.25">
      <c r="A48" s="6"/>
      <c r="B48" s="4"/>
      <c r="C48" s="5">
        <f t="shared" ref="C48:C53" si="16">SUM(E48:AO48)</f>
        <v>0</v>
      </c>
      <c r="D48" s="7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8"/>
    </row>
    <row r="49" spans="1:42" ht="15.75" x14ac:dyDescent="0.25">
      <c r="A49" s="6"/>
      <c r="B49" s="4"/>
      <c r="C49" s="5">
        <f t="shared" si="16"/>
        <v>0</v>
      </c>
      <c r="D49" s="7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8"/>
    </row>
    <row r="50" spans="1:42" ht="15.75" x14ac:dyDescent="0.25">
      <c r="A50" s="6"/>
      <c r="B50" s="4"/>
      <c r="C50" s="5">
        <f t="shared" si="16"/>
        <v>0</v>
      </c>
      <c r="D50" s="7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8"/>
    </row>
    <row r="51" spans="1:42" ht="15.75" x14ac:dyDescent="0.25">
      <c r="A51" s="6"/>
      <c r="B51" s="4"/>
      <c r="C51" s="5">
        <f t="shared" si="16"/>
        <v>0</v>
      </c>
      <c r="D51" s="7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8"/>
    </row>
    <row r="52" spans="1:42" ht="15.75" x14ac:dyDescent="0.25">
      <c r="A52" s="6"/>
      <c r="B52" s="4"/>
      <c r="C52" s="5">
        <f t="shared" si="16"/>
        <v>0</v>
      </c>
      <c r="D52" s="7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8"/>
    </row>
    <row r="53" spans="1:42" ht="15.75" x14ac:dyDescent="0.25">
      <c r="A53" s="6"/>
      <c r="B53" s="4"/>
      <c r="C53" s="5">
        <f t="shared" si="16"/>
        <v>0</v>
      </c>
      <c r="D53" s="7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8"/>
    </row>
    <row r="54" spans="1:42" ht="15.75" x14ac:dyDescent="0.25">
      <c r="A54" s="6"/>
      <c r="B54" s="4"/>
      <c r="C54" s="5">
        <f t="shared" ref="C54:C57" si="17">SUM(E54:AO54)</f>
        <v>0</v>
      </c>
      <c r="D54" s="7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8"/>
    </row>
    <row r="55" spans="1:42" ht="15.75" x14ac:dyDescent="0.25">
      <c r="A55" s="6"/>
      <c r="B55" s="4"/>
      <c r="C55" s="5">
        <f t="shared" si="17"/>
        <v>0</v>
      </c>
      <c r="D55" s="7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8"/>
    </row>
    <row r="56" spans="1:42" ht="15.75" x14ac:dyDescent="0.25">
      <c r="A56" s="6"/>
      <c r="B56" s="4"/>
      <c r="C56" s="5">
        <f t="shared" si="17"/>
        <v>0</v>
      </c>
      <c r="D56" s="7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8"/>
    </row>
    <row r="57" spans="1:42" ht="15.75" x14ac:dyDescent="0.25">
      <c r="A57" s="6"/>
      <c r="B57" s="4"/>
      <c r="C57" s="5">
        <f t="shared" si="17"/>
        <v>0</v>
      </c>
      <c r="D57" s="7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8"/>
    </row>
    <row r="58" spans="1:42" ht="15.75" x14ac:dyDescent="0.25">
      <c r="A58" s="6"/>
      <c r="B58" s="4"/>
      <c r="C58" s="5">
        <f>SUM(E58:AO58)</f>
        <v>0</v>
      </c>
      <c r="D58" s="7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8"/>
    </row>
    <row r="59" spans="1:42" ht="15.75" x14ac:dyDescent="0.25">
      <c r="A59" s="6"/>
      <c r="B59" s="4"/>
      <c r="C59" s="5">
        <f>SUM(E59:AO59)</f>
        <v>0</v>
      </c>
      <c r="D59" s="7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8"/>
    </row>
    <row r="60" spans="1:42" ht="15.75" x14ac:dyDescent="0.25">
      <c r="A60" s="6"/>
      <c r="B60" s="4"/>
      <c r="C60" s="5">
        <f>SUM(E60:AO60)</f>
        <v>0</v>
      </c>
      <c r="D60" s="7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8"/>
    </row>
    <row r="61" spans="1:42" ht="15.75" x14ac:dyDescent="0.25">
      <c r="A61" s="6"/>
      <c r="B61" s="4"/>
      <c r="C61" s="5">
        <f>SUM(E61:AO61)</f>
        <v>0</v>
      </c>
      <c r="D61" s="7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8"/>
    </row>
    <row r="62" spans="1:42" ht="15.75" x14ac:dyDescent="0.25">
      <c r="A62" s="6"/>
      <c r="B62" s="4"/>
      <c r="C62" s="5">
        <f t="shared" ref="C62" si="18">SUM(E62:AO62)</f>
        <v>0</v>
      </c>
      <c r="D62" s="7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8"/>
    </row>
  </sheetData>
  <mergeCells count="2">
    <mergeCell ref="A1:I1"/>
    <mergeCell ref="H7:U7"/>
  </mergeCells>
  <pageMargins left="0.7" right="0.7" top="0.75" bottom="0.75" header="0.3" footer="0.3"/>
  <pageSetup paperSize="9" orientation="landscape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8"/>
  <sheetViews>
    <sheetView workbookViewId="0">
      <selection activeCell="M5" sqref="M5"/>
    </sheetView>
  </sheetViews>
  <sheetFormatPr defaultRowHeight="15" x14ac:dyDescent="0.25"/>
  <cols>
    <col min="7" max="7" width="9.140625" style="9"/>
    <col min="15" max="15" width="9.140625" style="10"/>
    <col min="17" max="17" width="25.5703125" customWidth="1"/>
    <col min="19" max="19" width="26" customWidth="1"/>
  </cols>
  <sheetData>
    <row r="1" spans="1:20" x14ac:dyDescent="0.25">
      <c r="A1" t="s">
        <v>5</v>
      </c>
      <c r="C1" t="s">
        <v>4</v>
      </c>
      <c r="E1" t="s">
        <v>6</v>
      </c>
      <c r="K1" t="s">
        <v>14</v>
      </c>
      <c r="M1" t="s">
        <v>13</v>
      </c>
      <c r="O1" s="10" t="s">
        <v>15</v>
      </c>
    </row>
    <row r="3" spans="1:20" ht="15.75" x14ac:dyDescent="0.25">
      <c r="A3" s="25">
        <v>68</v>
      </c>
      <c r="B3" s="17">
        <f>A3</f>
        <v>68</v>
      </c>
      <c r="D3" s="25">
        <v>30.6</v>
      </c>
      <c r="E3" s="19">
        <f>A3*D3</f>
        <v>2080.8000000000002</v>
      </c>
      <c r="G3" s="9">
        <v>30.7</v>
      </c>
      <c r="H3" s="17">
        <v>30.7</v>
      </c>
      <c r="K3">
        <v>1</v>
      </c>
      <c r="L3" s="15"/>
      <c r="M3" s="25">
        <v>14</v>
      </c>
      <c r="O3" s="16">
        <f>M3/K3</f>
        <v>14</v>
      </c>
      <c r="Q3" s="21"/>
    </row>
    <row r="4" spans="1:20" x14ac:dyDescent="0.25">
      <c r="A4" s="25">
        <v>73</v>
      </c>
      <c r="B4" s="17">
        <f>A4+A3</f>
        <v>141</v>
      </c>
      <c r="D4" s="25">
        <v>32.1</v>
      </c>
      <c r="E4" s="19">
        <f t="shared" ref="E4:E35" si="0">A4*D4</f>
        <v>2343.3000000000002</v>
      </c>
      <c r="F4" s="20">
        <f>(E3+E4)/B4</f>
        <v>31.376595744680852</v>
      </c>
      <c r="G4" s="9">
        <v>32.1</v>
      </c>
      <c r="H4" s="17">
        <v>30.7</v>
      </c>
      <c r="K4">
        <v>2</v>
      </c>
      <c r="L4" s="15"/>
      <c r="M4" s="25">
        <v>14</v>
      </c>
      <c r="O4" s="16">
        <f>(M4+O3)/K4</f>
        <v>14</v>
      </c>
    </row>
    <row r="5" spans="1:20" ht="15.75" x14ac:dyDescent="0.25">
      <c r="A5" s="25">
        <v>83</v>
      </c>
      <c r="B5" s="17">
        <f>B4+A5</f>
        <v>224</v>
      </c>
      <c r="D5" s="25">
        <v>33.9</v>
      </c>
      <c r="E5" s="19">
        <f t="shared" si="0"/>
        <v>2813.7</v>
      </c>
      <c r="F5" s="20">
        <f>(E3+E4+E5)/B5</f>
        <v>32.311607142857142</v>
      </c>
      <c r="G5" s="9">
        <f t="shared" ref="G5:G33" si="1">A5*C5</f>
        <v>0</v>
      </c>
      <c r="H5" s="17">
        <v>30.7</v>
      </c>
      <c r="K5">
        <v>3</v>
      </c>
      <c r="L5" s="15"/>
      <c r="M5" s="25">
        <v>12</v>
      </c>
      <c r="O5" s="16">
        <f>(M3+M4+M5)/K5</f>
        <v>13.333333333333334</v>
      </c>
      <c r="Q5" s="3"/>
      <c r="R5" s="1"/>
      <c r="S5" s="3"/>
      <c r="T5" s="1"/>
    </row>
    <row r="6" spans="1:20" ht="15.75" x14ac:dyDescent="0.25">
      <c r="A6">
        <v>82</v>
      </c>
      <c r="B6" s="17">
        <f t="shared" ref="B6:B35" si="2">B5+A6</f>
        <v>306</v>
      </c>
      <c r="D6">
        <v>32.299999999999997</v>
      </c>
      <c r="E6" s="19">
        <f t="shared" si="0"/>
        <v>2648.6</v>
      </c>
      <c r="F6" s="20">
        <f>(E3+E4+E5+E6)/B6</f>
        <v>32.308496732026143</v>
      </c>
      <c r="G6" s="9">
        <f t="shared" si="1"/>
        <v>0</v>
      </c>
      <c r="H6" s="17">
        <v>30.7</v>
      </c>
      <c r="K6">
        <v>4</v>
      </c>
      <c r="L6" s="15"/>
      <c r="M6">
        <v>17</v>
      </c>
      <c r="O6" s="16">
        <f>(M3+M4+M5+M6)/K6</f>
        <v>14.25</v>
      </c>
      <c r="Q6" s="3"/>
      <c r="R6" s="1"/>
      <c r="S6" s="3"/>
      <c r="T6" s="1"/>
    </row>
    <row r="7" spans="1:20" ht="15.75" x14ac:dyDescent="0.25">
      <c r="A7">
        <v>92</v>
      </c>
      <c r="B7" s="17">
        <f t="shared" si="2"/>
        <v>398</v>
      </c>
      <c r="D7">
        <v>32.700000000000003</v>
      </c>
      <c r="E7" s="19">
        <f t="shared" si="0"/>
        <v>3008.4</v>
      </c>
      <c r="F7" s="20">
        <f>(E3+E4+E5+E6+E7)/B7</f>
        <v>32.39899497487437</v>
      </c>
      <c r="G7" s="9">
        <f t="shared" si="1"/>
        <v>0</v>
      </c>
      <c r="H7" s="17">
        <v>30.7</v>
      </c>
      <c r="K7">
        <v>5</v>
      </c>
      <c r="L7" s="15"/>
      <c r="M7">
        <v>11</v>
      </c>
      <c r="O7" s="16">
        <f>SUM(M3:M7)/K7</f>
        <v>13.6</v>
      </c>
      <c r="Q7" s="3"/>
      <c r="R7" s="1"/>
      <c r="S7" s="3"/>
      <c r="T7" s="1"/>
    </row>
    <row r="8" spans="1:20" ht="15.75" x14ac:dyDescent="0.25">
      <c r="A8">
        <v>87.8</v>
      </c>
      <c r="B8" s="17">
        <f t="shared" si="2"/>
        <v>485.8</v>
      </c>
      <c r="D8">
        <v>32</v>
      </c>
      <c r="E8" s="19">
        <f t="shared" si="0"/>
        <v>2809.6</v>
      </c>
      <c r="F8" s="20">
        <f>(E3+E4+E5+E6+E7+E8)/B8</f>
        <v>32.326883491148621</v>
      </c>
      <c r="G8" s="9">
        <f t="shared" si="1"/>
        <v>0</v>
      </c>
      <c r="H8" s="17">
        <v>30.7</v>
      </c>
      <c r="K8">
        <v>6</v>
      </c>
      <c r="L8" s="15"/>
      <c r="M8">
        <v>18</v>
      </c>
      <c r="O8" s="16">
        <f>SUM(M3:M8)/K8</f>
        <v>14.333333333333334</v>
      </c>
      <c r="Q8" s="3"/>
      <c r="R8" s="1"/>
      <c r="S8" s="3"/>
      <c r="T8" s="1"/>
    </row>
    <row r="9" spans="1:20" ht="15.75" x14ac:dyDescent="0.25">
      <c r="A9">
        <v>105</v>
      </c>
      <c r="B9" s="17">
        <f t="shared" si="2"/>
        <v>590.79999999999995</v>
      </c>
      <c r="D9">
        <v>33.299999999999997</v>
      </c>
      <c r="E9" s="19">
        <f t="shared" si="0"/>
        <v>3496.4999999999995</v>
      </c>
      <c r="F9" s="20">
        <f>(E3+E4+E5+E6+E7+E8+E9)/B9</f>
        <v>32.499830737982393</v>
      </c>
      <c r="G9" s="9">
        <f t="shared" si="1"/>
        <v>0</v>
      </c>
      <c r="H9" s="17">
        <v>30.7</v>
      </c>
      <c r="K9">
        <v>7</v>
      </c>
      <c r="L9" s="15"/>
      <c r="M9">
        <v>30</v>
      </c>
      <c r="O9" s="16">
        <f>SUM(M3:M9)/K9</f>
        <v>16.571428571428573</v>
      </c>
      <c r="Q9" s="3"/>
      <c r="R9" s="1"/>
      <c r="S9" s="3"/>
      <c r="T9" s="1"/>
    </row>
    <row r="10" spans="1:20" ht="15.75" x14ac:dyDescent="0.25">
      <c r="A10">
        <v>85</v>
      </c>
      <c r="B10" s="17">
        <f t="shared" si="2"/>
        <v>675.8</v>
      </c>
      <c r="D10">
        <v>32.299999999999997</v>
      </c>
      <c r="E10" s="19">
        <f t="shared" si="0"/>
        <v>2745.4999999999995</v>
      </c>
      <c r="F10" s="20">
        <f>(E3+E4+E5+E6+E7+E8+E9+E10)/B10</f>
        <v>32.474696655815329</v>
      </c>
      <c r="G10" s="9">
        <f t="shared" si="1"/>
        <v>0</v>
      </c>
      <c r="H10" s="17">
        <v>30.7</v>
      </c>
      <c r="K10">
        <v>8</v>
      </c>
      <c r="L10" s="15"/>
      <c r="M10">
        <v>5</v>
      </c>
      <c r="O10" s="16">
        <f>SUM(M3:M10)/K10</f>
        <v>15.125</v>
      </c>
      <c r="Q10" s="3"/>
      <c r="R10" s="1"/>
      <c r="S10" s="3"/>
      <c r="T10" s="1"/>
    </row>
    <row r="11" spans="1:20" ht="15.75" x14ac:dyDescent="0.25">
      <c r="A11">
        <v>91</v>
      </c>
      <c r="B11" s="17">
        <f t="shared" si="2"/>
        <v>766.8</v>
      </c>
      <c r="D11">
        <v>33</v>
      </c>
      <c r="E11" s="19">
        <f t="shared" si="0"/>
        <v>3003</v>
      </c>
      <c r="F11" s="20">
        <f>(E3+E4+E5+E6+E7+E8+E9+E10+E11)/B11</f>
        <v>32.537037037037038</v>
      </c>
      <c r="G11" s="9">
        <f t="shared" si="1"/>
        <v>0</v>
      </c>
      <c r="H11" s="17">
        <v>30.7</v>
      </c>
      <c r="K11">
        <v>9</v>
      </c>
      <c r="L11" s="15"/>
      <c r="M11">
        <v>14</v>
      </c>
      <c r="O11" s="16">
        <f t="shared" ref="O11" si="3">SUM(M5:M11)/K11</f>
        <v>11.888888888888889</v>
      </c>
      <c r="Q11" s="3"/>
      <c r="R11" s="1"/>
      <c r="S11" s="3"/>
      <c r="T11" s="1"/>
    </row>
    <row r="12" spans="1:20" ht="15.75" x14ac:dyDescent="0.25">
      <c r="A12">
        <v>110.6</v>
      </c>
      <c r="B12" s="17">
        <f t="shared" si="2"/>
        <v>877.4</v>
      </c>
      <c r="D12">
        <v>33.299999999999997</v>
      </c>
      <c r="E12" s="19">
        <f t="shared" si="0"/>
        <v>3682.9799999999996</v>
      </c>
      <c r="F12" s="20">
        <f>(E3+E4+E5+E6+E7+E8+E9+E10+E11+E12)/B12</f>
        <v>32.63321176202416</v>
      </c>
      <c r="G12" s="9">
        <f t="shared" si="1"/>
        <v>0</v>
      </c>
      <c r="H12" s="17">
        <v>30.7</v>
      </c>
      <c r="K12">
        <v>10</v>
      </c>
      <c r="L12" s="15"/>
      <c r="M12">
        <v>16</v>
      </c>
      <c r="O12" s="16">
        <f>SUM(M3:M12)/K12</f>
        <v>15.1</v>
      </c>
      <c r="Q12" s="3"/>
      <c r="R12" s="1"/>
      <c r="S12" s="3"/>
      <c r="T12" s="1"/>
    </row>
    <row r="13" spans="1:20" ht="15.75" x14ac:dyDescent="0.25">
      <c r="A13">
        <v>167</v>
      </c>
      <c r="B13" s="17">
        <f t="shared" si="2"/>
        <v>1044.4000000000001</v>
      </c>
      <c r="D13">
        <v>33</v>
      </c>
      <c r="E13" s="19">
        <f t="shared" si="0"/>
        <v>5511</v>
      </c>
      <c r="F13" s="20">
        <f>(E3+E4+E5+E6+E7+E8+E9+E10+E11+E12+E13)/B13</f>
        <v>32.691861355802367</v>
      </c>
      <c r="G13" s="9">
        <f t="shared" si="1"/>
        <v>0</v>
      </c>
      <c r="H13" s="17">
        <v>30.7</v>
      </c>
      <c r="K13">
        <v>11</v>
      </c>
      <c r="L13" s="15"/>
      <c r="M13">
        <v>10</v>
      </c>
      <c r="O13" s="16">
        <f>SUM(M3:M13)/K13</f>
        <v>14.636363636363637</v>
      </c>
      <c r="Q13" s="3"/>
      <c r="R13" s="1"/>
      <c r="S13" s="3"/>
      <c r="T13" s="1"/>
    </row>
    <row r="14" spans="1:20" ht="15.75" x14ac:dyDescent="0.25">
      <c r="A14">
        <v>90</v>
      </c>
      <c r="B14" s="17">
        <f t="shared" si="2"/>
        <v>1134.4000000000001</v>
      </c>
      <c r="D14">
        <v>33.799999999999997</v>
      </c>
      <c r="E14" s="19">
        <f t="shared" si="0"/>
        <v>3041.9999999999995</v>
      </c>
      <c r="F14" s="20">
        <f>(E3+E4+E5+E6+E7+E8+E9+E10+E11+E12+E13+E14)/B14</f>
        <v>32.779777856135397</v>
      </c>
      <c r="G14" s="9">
        <f t="shared" si="1"/>
        <v>0</v>
      </c>
      <c r="H14" s="17">
        <v>30.7</v>
      </c>
      <c r="K14">
        <v>12</v>
      </c>
      <c r="L14" s="15"/>
      <c r="M14">
        <v>15</v>
      </c>
      <c r="O14" s="16">
        <f>SUM(M3:M14)/K14</f>
        <v>14.666666666666666</v>
      </c>
      <c r="Q14" s="3"/>
      <c r="R14" s="1"/>
      <c r="S14" s="3"/>
      <c r="T14" s="1"/>
    </row>
    <row r="15" spans="1:20" ht="15.75" x14ac:dyDescent="0.25">
      <c r="A15">
        <v>90</v>
      </c>
      <c r="B15" s="17">
        <f t="shared" si="2"/>
        <v>1224.4000000000001</v>
      </c>
      <c r="D15">
        <v>33.200000000000003</v>
      </c>
      <c r="E15" s="19">
        <f t="shared" si="0"/>
        <v>2988.0000000000005</v>
      </c>
      <c r="F15" s="20">
        <f>(E3+E4+E5+E6+E7+E8+E9+E10+E11+E12+E13+E14+E15)/B15</f>
        <v>32.810666448872915</v>
      </c>
      <c r="G15" s="9">
        <f t="shared" si="1"/>
        <v>0</v>
      </c>
      <c r="H15" s="17">
        <v>30.7</v>
      </c>
      <c r="K15">
        <v>13</v>
      </c>
      <c r="L15" s="15"/>
      <c r="M15">
        <v>7</v>
      </c>
      <c r="O15" s="16">
        <f>SUM(M3:M15)/K15</f>
        <v>14.076923076923077</v>
      </c>
      <c r="Q15" s="3"/>
      <c r="R15" s="1"/>
      <c r="S15" s="3"/>
      <c r="T15" s="1"/>
    </row>
    <row r="16" spans="1:20" ht="15.75" x14ac:dyDescent="0.25">
      <c r="A16">
        <v>94</v>
      </c>
      <c r="B16" s="17">
        <f t="shared" si="2"/>
        <v>1318.4</v>
      </c>
      <c r="D16">
        <v>34.4</v>
      </c>
      <c r="E16" s="19">
        <f t="shared" si="0"/>
        <v>3233.6</v>
      </c>
      <c r="F16" s="20">
        <f>(E3+E4+E5+E6+E7+E8+E9+E10+E11+E12+E13+E14+E15+E16)/B16</f>
        <v>32.923983616504849</v>
      </c>
      <c r="G16" s="9">
        <f t="shared" si="1"/>
        <v>0</v>
      </c>
      <c r="H16" s="17">
        <v>30.7</v>
      </c>
      <c r="K16">
        <v>14</v>
      </c>
      <c r="L16" s="15"/>
      <c r="M16">
        <v>15</v>
      </c>
      <c r="O16" s="16">
        <f>SUM(M3:M16)/K16</f>
        <v>14.142857142857142</v>
      </c>
      <c r="Q16" s="3"/>
      <c r="R16" s="1"/>
      <c r="S16" s="3"/>
      <c r="T16" s="1"/>
    </row>
    <row r="17" spans="1:20" ht="15.75" x14ac:dyDescent="0.25">
      <c r="A17">
        <v>100</v>
      </c>
      <c r="B17" s="17">
        <f t="shared" si="2"/>
        <v>1418.4</v>
      </c>
      <c r="D17">
        <v>33.9</v>
      </c>
      <c r="E17" s="19">
        <f t="shared" si="0"/>
        <v>3390</v>
      </c>
      <c r="F17" s="20">
        <f>(E3+E4+E5+E6+E7+E8+E9+E10+E11+E12+E13+E14+E15+E16+E17)/B17</f>
        <v>32.992794698251544</v>
      </c>
      <c r="G17" s="9">
        <f t="shared" si="1"/>
        <v>0</v>
      </c>
      <c r="H17" s="17">
        <v>30.7</v>
      </c>
      <c r="K17">
        <v>15</v>
      </c>
      <c r="L17" s="15"/>
      <c r="M17">
        <v>15</v>
      </c>
      <c r="O17" s="16">
        <f>SUM(M3:M17)/K17</f>
        <v>14.2</v>
      </c>
      <c r="Q17" s="3"/>
      <c r="R17" s="1"/>
      <c r="S17" s="3"/>
      <c r="T17" s="1"/>
    </row>
    <row r="18" spans="1:20" ht="15.75" x14ac:dyDescent="0.25">
      <c r="A18">
        <v>104</v>
      </c>
      <c r="B18" s="17">
        <f t="shared" si="2"/>
        <v>1522.4</v>
      </c>
      <c r="D18">
        <v>32.4</v>
      </c>
      <c r="E18" s="19">
        <f t="shared" si="0"/>
        <v>3369.6</v>
      </c>
      <c r="F18" s="20">
        <f>(E3+E4+E5+E6+E7+E8+E9+E10+E11+E12+E13+E14+E15+E16+E17+E18)/B18</f>
        <v>32.952299001576449</v>
      </c>
      <c r="G18" s="9">
        <f t="shared" si="1"/>
        <v>0</v>
      </c>
      <c r="H18" s="17">
        <v>30.7</v>
      </c>
      <c r="K18">
        <v>16</v>
      </c>
      <c r="L18" s="15"/>
      <c r="M18">
        <v>12</v>
      </c>
      <c r="O18" s="16">
        <f>SUM(M3:M18)/K18</f>
        <v>14.0625</v>
      </c>
      <c r="Q18" s="3"/>
      <c r="R18" s="1"/>
      <c r="S18" s="3"/>
      <c r="T18" s="1"/>
    </row>
    <row r="19" spans="1:20" ht="15.75" x14ac:dyDescent="0.25">
      <c r="A19">
        <v>98</v>
      </c>
      <c r="B19" s="17">
        <f t="shared" si="2"/>
        <v>1620.4</v>
      </c>
      <c r="D19">
        <v>32.4</v>
      </c>
      <c r="E19" s="19">
        <f t="shared" si="0"/>
        <v>3175.2</v>
      </c>
      <c r="F19" s="20">
        <f>(E3+E4+E5+E6+E7+E8+E9+E10+E11+E12+E13+E14+E15+E16+E17+E18+E19)/B19</f>
        <v>32.918896568748451</v>
      </c>
      <c r="G19" s="9">
        <f t="shared" si="1"/>
        <v>0</v>
      </c>
      <c r="H19" s="17">
        <v>30.7</v>
      </c>
      <c r="K19">
        <v>17</v>
      </c>
      <c r="L19" s="15"/>
      <c r="M19">
        <v>12</v>
      </c>
      <c r="O19" s="16">
        <f>SUM(M3:M19)/K19</f>
        <v>13.941176470588236</v>
      </c>
      <c r="Q19" s="3"/>
      <c r="R19" s="1"/>
      <c r="S19" s="3"/>
      <c r="T19" s="1"/>
    </row>
    <row r="20" spans="1:20" ht="15.75" x14ac:dyDescent="0.25">
      <c r="A20">
        <v>104</v>
      </c>
      <c r="B20" s="17">
        <f t="shared" si="2"/>
        <v>1724.4</v>
      </c>
      <c r="D20">
        <v>32.799999999999997</v>
      </c>
      <c r="E20" s="19">
        <f t="shared" si="0"/>
        <v>3411.2</v>
      </c>
      <c r="F20" s="20">
        <f>(E3+E4+E5+E6+E7+E8+E9+E10+E11+E12+E13+E14+E15+E16+E17+E18+E19+E20)/B20</f>
        <v>32.911725817675702</v>
      </c>
      <c r="G20" s="9">
        <f t="shared" si="1"/>
        <v>0</v>
      </c>
      <c r="H20" s="17">
        <v>30.7</v>
      </c>
      <c r="K20">
        <v>18</v>
      </c>
      <c r="L20" s="15"/>
      <c r="M20">
        <v>10</v>
      </c>
      <c r="O20" s="16">
        <f>SUM(M3:M20)/K20</f>
        <v>13.722222222222221</v>
      </c>
      <c r="Q20" s="3"/>
      <c r="R20" s="1"/>
      <c r="S20" s="3"/>
      <c r="T20" s="1"/>
    </row>
    <row r="21" spans="1:20" ht="15.75" x14ac:dyDescent="0.25">
      <c r="A21">
        <v>96</v>
      </c>
      <c r="B21" s="17">
        <f t="shared" si="2"/>
        <v>1820.4</v>
      </c>
      <c r="D21">
        <v>33</v>
      </c>
      <c r="E21" s="19">
        <f t="shared" si="0"/>
        <v>3168</v>
      </c>
      <c r="F21" s="20">
        <f>(E3+E4+E5+E6+E7+E8+E9+E10+E11+E12+E13+E14+E15+E16+E17+E18+E19+E20+E21)/B21</f>
        <v>32.916381015161498</v>
      </c>
      <c r="G21" s="9">
        <f t="shared" si="1"/>
        <v>0</v>
      </c>
      <c r="H21" s="17">
        <v>30.7</v>
      </c>
      <c r="K21">
        <v>19</v>
      </c>
      <c r="L21" s="15"/>
      <c r="M21">
        <v>17</v>
      </c>
      <c r="O21" s="16">
        <f>SUM(M3:M21)/K21</f>
        <v>13.894736842105264</v>
      </c>
      <c r="Q21" s="3"/>
      <c r="R21" s="1"/>
      <c r="S21" s="3"/>
      <c r="T21" s="1"/>
    </row>
    <row r="22" spans="1:20" ht="15.75" x14ac:dyDescent="0.25">
      <c r="A22">
        <v>94</v>
      </c>
      <c r="B22" s="17">
        <f t="shared" si="2"/>
        <v>1914.4</v>
      </c>
      <c r="D22">
        <v>34.799999999999997</v>
      </c>
      <c r="E22" s="19">
        <f t="shared" si="0"/>
        <v>3271.2</v>
      </c>
      <c r="F22" s="20">
        <f>(E3+E4+E5+E6+E7+E8+E9+E10+E11+E12+E13+E14+E15+E16+E17+E18+E19+E20+E21+E22)/B22</f>
        <v>33.008869619724187</v>
      </c>
      <c r="G22" s="9">
        <f t="shared" si="1"/>
        <v>0</v>
      </c>
      <c r="H22" s="17">
        <v>30.7</v>
      </c>
      <c r="K22">
        <v>20</v>
      </c>
      <c r="L22" s="15"/>
      <c r="M22">
        <v>12</v>
      </c>
      <c r="O22" s="16">
        <f>SUM(M3:M22)/K22</f>
        <v>13.8</v>
      </c>
      <c r="Q22" s="3"/>
      <c r="R22" s="1"/>
      <c r="S22" s="3"/>
      <c r="T22" s="1"/>
    </row>
    <row r="23" spans="1:20" ht="15.75" x14ac:dyDescent="0.25">
      <c r="A23">
        <v>118</v>
      </c>
      <c r="B23" s="17">
        <f t="shared" si="2"/>
        <v>2032.4</v>
      </c>
      <c r="D23">
        <v>33</v>
      </c>
      <c r="E23" s="19">
        <f t="shared" si="0"/>
        <v>3894</v>
      </c>
      <c r="F23" s="20">
        <f>(E3+E4+E5+E6+E7+E8+E9+E10+E11+E12+E13+E14+E15+E16+E17+E18+E19+E20+E21+E22+E23)/B23</f>
        <v>33.00835465459555</v>
      </c>
      <c r="G23" s="9">
        <f t="shared" si="1"/>
        <v>0</v>
      </c>
      <c r="H23" s="17">
        <v>30.7</v>
      </c>
      <c r="K23">
        <v>21</v>
      </c>
      <c r="L23" s="15"/>
      <c r="M23">
        <v>14</v>
      </c>
      <c r="O23" s="16">
        <f>SUM(M3:M23)/K23</f>
        <v>13.80952380952381</v>
      </c>
      <c r="Q23" s="3"/>
      <c r="R23" s="1"/>
      <c r="S23" s="3"/>
      <c r="T23" s="1"/>
    </row>
    <row r="24" spans="1:20" ht="15.75" x14ac:dyDescent="0.25">
      <c r="A24">
        <v>92</v>
      </c>
      <c r="B24" s="17">
        <f t="shared" si="2"/>
        <v>2124.4</v>
      </c>
      <c r="D24">
        <v>33</v>
      </c>
      <c r="E24" s="19">
        <f t="shared" si="0"/>
        <v>3036</v>
      </c>
      <c r="F24" s="20">
        <f>(E3+E4+E5+E6+E7+E8+E9+E10+E11+E12+E13+E14+E15+E16+E17+E18+E19+E20+E21+E22+E23+E24)/B24</f>
        <v>33.007992845038594</v>
      </c>
      <c r="G24" s="9">
        <f t="shared" si="1"/>
        <v>0</v>
      </c>
      <c r="H24" s="17">
        <v>30.7</v>
      </c>
      <c r="K24">
        <v>22</v>
      </c>
      <c r="L24" s="15"/>
      <c r="M24">
        <v>8</v>
      </c>
      <c r="O24" s="16">
        <f>SUM(M3:M24)/K24</f>
        <v>13.545454545454545</v>
      </c>
      <c r="Q24" s="3"/>
      <c r="R24" s="1"/>
      <c r="S24" s="3"/>
      <c r="T24" s="1"/>
    </row>
    <row r="25" spans="1:20" ht="15.75" x14ac:dyDescent="0.25">
      <c r="A25">
        <v>101</v>
      </c>
      <c r="B25" s="17">
        <f t="shared" si="2"/>
        <v>2225.4</v>
      </c>
      <c r="D25">
        <v>33.1</v>
      </c>
      <c r="E25" s="19">
        <f t="shared" si="0"/>
        <v>3343.1000000000004</v>
      </c>
      <c r="F25" s="20">
        <f>(E3+E4+E5+E6+E7+E8+E9+E10+E11+E12+E13+E14+E15+E16+E17+E18+E19+E20+E21+E22+E23+E24+E25)/B25</f>
        <v>33.012168598903564</v>
      </c>
      <c r="G25" s="9">
        <f t="shared" si="1"/>
        <v>0</v>
      </c>
      <c r="H25" s="17">
        <v>30.7</v>
      </c>
      <c r="K25">
        <v>23</v>
      </c>
      <c r="L25" s="15"/>
      <c r="M25">
        <v>11</v>
      </c>
      <c r="O25" s="16">
        <f>SUM(M3:M25)/K25</f>
        <v>13.434782608695652</v>
      </c>
      <c r="Q25" s="3"/>
      <c r="R25" s="1"/>
      <c r="S25" s="3"/>
      <c r="T25" s="1"/>
    </row>
    <row r="26" spans="1:20" ht="15.75" x14ac:dyDescent="0.25">
      <c r="A26">
        <v>107</v>
      </c>
      <c r="B26" s="17">
        <f t="shared" si="2"/>
        <v>2332.4</v>
      </c>
      <c r="D26">
        <v>33.9</v>
      </c>
      <c r="E26" s="19">
        <f t="shared" si="0"/>
        <v>3627.2999999999997</v>
      </c>
      <c r="F26" s="20">
        <f>(E3+E4+E5+E6+E7+E8+E9+E10+E11+E12+E13+E14+E15+E16+E17+E18+E19+E20+E21+E22+E23+E24+E25+E26)/B26</f>
        <v>33.052898302178015</v>
      </c>
      <c r="G26" s="9">
        <f t="shared" si="1"/>
        <v>0</v>
      </c>
      <c r="H26" s="17">
        <v>30.7</v>
      </c>
      <c r="K26">
        <v>24</v>
      </c>
      <c r="L26" s="15"/>
      <c r="M26">
        <v>14</v>
      </c>
      <c r="O26" s="16">
        <f>SUM(M3:M26)/K26</f>
        <v>13.458333333333334</v>
      </c>
      <c r="Q26" s="3"/>
      <c r="R26" s="1"/>
      <c r="S26" s="3"/>
      <c r="T26" s="1"/>
    </row>
    <row r="27" spans="1:20" ht="15.75" x14ac:dyDescent="0.25">
      <c r="A27">
        <v>99</v>
      </c>
      <c r="B27" s="17">
        <f t="shared" si="2"/>
        <v>2431.4</v>
      </c>
      <c r="D27">
        <v>33.299999999999997</v>
      </c>
      <c r="E27" s="19">
        <f t="shared" si="0"/>
        <v>3296.7</v>
      </c>
      <c r="F27" s="20">
        <f>(E3+E4+E5+E6+E7+E8+E9+E10+E11+E12+E13+E14+E15+E16+E17+E18+E19+E20+E21+E22+E23+E24+E25+E26+E27)/B27</f>
        <v>33.062959611746315</v>
      </c>
      <c r="G27" s="9">
        <f t="shared" si="1"/>
        <v>0</v>
      </c>
      <c r="H27" s="17">
        <v>30.7</v>
      </c>
      <c r="K27">
        <v>25</v>
      </c>
      <c r="L27" s="15"/>
      <c r="M27">
        <v>14</v>
      </c>
      <c r="O27" s="16">
        <f>SUM(M3:M27)/K27</f>
        <v>13.48</v>
      </c>
      <c r="Q27" s="3"/>
      <c r="R27" s="1"/>
      <c r="S27" s="3"/>
      <c r="T27" s="1"/>
    </row>
    <row r="28" spans="1:20" ht="15.75" x14ac:dyDescent="0.25">
      <c r="A28">
        <v>90</v>
      </c>
      <c r="B28" s="17">
        <f t="shared" si="2"/>
        <v>2521.4</v>
      </c>
      <c r="D28">
        <v>32.799999999999997</v>
      </c>
      <c r="E28" s="19">
        <f t="shared" si="0"/>
        <v>2951.9999999999995</v>
      </c>
      <c r="F28" s="20">
        <f>(E3+E4+E5+E6+E7+E8+E9+E10+E11+E12+E13+E14+E15+E16+E17+E18+E19+E20+E21+E22+E23+E24+E25+E26+E27+E28)/B28</f>
        <v>33.05357341159673</v>
      </c>
      <c r="G28" s="9">
        <f t="shared" si="1"/>
        <v>0</v>
      </c>
      <c r="H28" s="17">
        <v>30.7</v>
      </c>
      <c r="K28">
        <v>26</v>
      </c>
      <c r="L28" s="15"/>
      <c r="M28">
        <v>16</v>
      </c>
      <c r="O28" s="16">
        <f>SUM(M3:M28)/K28</f>
        <v>13.576923076923077</v>
      </c>
      <c r="Q28" s="3"/>
      <c r="R28" s="1"/>
      <c r="S28" s="3"/>
      <c r="T28" s="1"/>
    </row>
    <row r="29" spans="1:20" ht="15.75" x14ac:dyDescent="0.25">
      <c r="A29">
        <v>83</v>
      </c>
      <c r="B29" s="17">
        <f t="shared" si="2"/>
        <v>2604.4</v>
      </c>
      <c r="D29">
        <v>34</v>
      </c>
      <c r="E29" s="19">
        <f t="shared" si="0"/>
        <v>2822</v>
      </c>
      <c r="F29" s="20">
        <f>(E3+E4+E5+E6+E7+E8+E9+E10+E11+E12+E13+E14+E15+E16+E17+E18+E19+E20+E21+E22+E23+E24+E25+E26+E27+E28+E29)/B29</f>
        <v>33.083735217324524</v>
      </c>
      <c r="G29" s="9">
        <f t="shared" si="1"/>
        <v>0</v>
      </c>
      <c r="H29" s="17">
        <v>30.7</v>
      </c>
      <c r="K29">
        <v>27</v>
      </c>
      <c r="M29">
        <v>15</v>
      </c>
      <c r="O29" s="16">
        <f>SUM(M3:M29)/K29</f>
        <v>13.62962962962963</v>
      </c>
      <c r="Q29" s="3"/>
      <c r="R29" s="1"/>
      <c r="S29" s="3"/>
      <c r="T29" s="1"/>
    </row>
    <row r="30" spans="1:20" ht="15.75" x14ac:dyDescent="0.25">
      <c r="A30">
        <v>88</v>
      </c>
      <c r="B30" s="17">
        <f t="shared" si="2"/>
        <v>2692.4</v>
      </c>
      <c r="D30">
        <v>34.799999999999997</v>
      </c>
      <c r="E30" s="19">
        <f t="shared" si="0"/>
        <v>3062.3999999999996</v>
      </c>
      <c r="F30" s="20">
        <f>(E3+E4+E5+E6+E7+E8+E9+E10+E11+E12+E13+E14+E15+E16+E17+E18+E19+E20+E21+E22+E23+E24+E25+E26+E27+E28+E29+E30)/B30</f>
        <v>33.139830634378249</v>
      </c>
      <c r="G30" s="9">
        <f t="shared" si="1"/>
        <v>0</v>
      </c>
      <c r="H30" s="17">
        <v>30.7</v>
      </c>
      <c r="K30">
        <v>28</v>
      </c>
      <c r="M30">
        <v>14</v>
      </c>
      <c r="O30" s="16">
        <f>SUM(M3:M30)/K30</f>
        <v>13.642857142857142</v>
      </c>
      <c r="Q30" s="3"/>
      <c r="R30" s="1"/>
      <c r="S30" s="3"/>
      <c r="T30" s="1"/>
    </row>
    <row r="31" spans="1:20" ht="15.75" x14ac:dyDescent="0.25">
      <c r="A31">
        <v>86</v>
      </c>
      <c r="B31" s="17">
        <f t="shared" si="2"/>
        <v>2778.4</v>
      </c>
      <c r="D31">
        <v>33</v>
      </c>
      <c r="E31" s="19">
        <f t="shared" si="0"/>
        <v>2838</v>
      </c>
      <c r="F31" s="20">
        <f>(E3+E4+E5+E6+E7+E8+E9+E10+E11+E12+E13+E14+E15+E16+E17+E18+E19+E20+E21+E22+E23+E24+E25+E26+E27+E28+E29+E30+E31)/B31</f>
        <v>33.135502447451771</v>
      </c>
      <c r="G31" s="9">
        <f t="shared" si="1"/>
        <v>0</v>
      </c>
      <c r="H31" s="17">
        <v>30.7</v>
      </c>
      <c r="K31">
        <v>29</v>
      </c>
      <c r="M31">
        <v>16</v>
      </c>
      <c r="O31" s="16">
        <f>SUM(M3:M31)/K31</f>
        <v>13.724137931034482</v>
      </c>
      <c r="Q31" s="3"/>
      <c r="R31" s="1"/>
      <c r="S31" s="3"/>
      <c r="T31" s="1"/>
    </row>
    <row r="32" spans="1:20" ht="15.75" x14ac:dyDescent="0.25">
      <c r="A32">
        <v>75</v>
      </c>
      <c r="B32" s="17">
        <f t="shared" si="2"/>
        <v>2853.4</v>
      </c>
      <c r="D32">
        <v>33</v>
      </c>
      <c r="E32" s="19">
        <f t="shared" si="0"/>
        <v>2475</v>
      </c>
      <c r="F32" s="20">
        <f>(E3+E4+E5+E6+E7+E8+E9+E10+E11+E12+E13+E14+E15+E16+E17+E18+E19+E20+E21+E22+E23+E24+E25+E26+E27+E28+E29+E30+E31+E32)/B32</f>
        <v>33.131940842503674</v>
      </c>
      <c r="G32" s="9">
        <f t="shared" si="1"/>
        <v>0</v>
      </c>
      <c r="H32" s="17">
        <v>30.7</v>
      </c>
      <c r="K32">
        <v>30</v>
      </c>
      <c r="M32">
        <v>15</v>
      </c>
      <c r="O32" s="16">
        <f>SUM(M3:M32)/K32</f>
        <v>13.766666666666667</v>
      </c>
      <c r="Q32" s="3"/>
      <c r="R32" s="1"/>
      <c r="S32" s="3"/>
      <c r="T32" s="1"/>
    </row>
    <row r="33" spans="1:20" ht="15.75" x14ac:dyDescent="0.25">
      <c r="A33">
        <v>82</v>
      </c>
      <c r="B33" s="17">
        <f t="shared" si="2"/>
        <v>2935.4</v>
      </c>
      <c r="D33">
        <v>32.6</v>
      </c>
      <c r="E33" s="19">
        <f t="shared" si="0"/>
        <v>2673.2000000000003</v>
      </c>
      <c r="F33" s="20">
        <f>(E3+E4+E5+E6+E7+E8+E9+E10+E11+E12+E13+E14+E15+E16+E17+E18+E19+E20+E21+E22+E23+E24+E25+E26+E27+E28+E29+E30+E31+E32+E33)/B33</f>
        <v>33.11708114737344</v>
      </c>
      <c r="G33" s="9">
        <f t="shared" si="1"/>
        <v>0</v>
      </c>
      <c r="H33" s="17">
        <v>30.7</v>
      </c>
      <c r="K33">
        <v>31</v>
      </c>
      <c r="M33">
        <v>14</v>
      </c>
      <c r="O33" s="16">
        <f>SUM(M3:M33)/K33</f>
        <v>13.774193548387096</v>
      </c>
      <c r="Q33" s="3"/>
      <c r="R33" s="1"/>
      <c r="S33" s="3"/>
      <c r="T33" s="1"/>
    </row>
    <row r="34" spans="1:20" ht="15.75" x14ac:dyDescent="0.25">
      <c r="B34" s="17">
        <f t="shared" si="2"/>
        <v>2935.4</v>
      </c>
      <c r="E34" s="19">
        <f t="shared" si="0"/>
        <v>0</v>
      </c>
      <c r="F34" s="20">
        <f t="shared" ref="F34:F35" si="4">(E7+E8+E9+E10+E11+E12+E13+E14+E15+E16+E17+E18+E19+E20+E21+E22+E23+E24+E25+E26+E27+E28+E29+E30+E31+E32+E33+E34)/B34</f>
        <v>29.749090413572247</v>
      </c>
      <c r="H34" s="17">
        <v>30.7</v>
      </c>
      <c r="K34">
        <v>32</v>
      </c>
      <c r="O34" s="16">
        <f t="shared" ref="O34:O35" si="5">SUM(M7:M34)/K34</f>
        <v>11.5625</v>
      </c>
      <c r="Q34" s="3"/>
      <c r="R34" s="1"/>
      <c r="S34" s="3"/>
      <c r="T34" s="1"/>
    </row>
    <row r="35" spans="1:20" ht="15.75" x14ac:dyDescent="0.25">
      <c r="B35" s="17">
        <f t="shared" si="2"/>
        <v>2935.4</v>
      </c>
      <c r="E35" s="19">
        <f t="shared" si="0"/>
        <v>0</v>
      </c>
      <c r="F35" s="20">
        <f t="shared" si="4"/>
        <v>28.72422157116576</v>
      </c>
      <c r="H35" s="17">
        <v>30.7</v>
      </c>
      <c r="K35">
        <v>33</v>
      </c>
      <c r="O35" s="16">
        <f t="shared" si="5"/>
        <v>10.878787878787879</v>
      </c>
      <c r="Q35" s="3"/>
      <c r="R35" s="1"/>
      <c r="S35" s="3"/>
      <c r="T35" s="1"/>
    </row>
    <row r="36" spans="1:20" ht="15.75" x14ac:dyDescent="0.25">
      <c r="K36">
        <v>34</v>
      </c>
      <c r="O36" s="16"/>
      <c r="Q36" s="3"/>
      <c r="R36" s="1"/>
      <c r="S36" s="3"/>
      <c r="T36" s="1"/>
    </row>
    <row r="37" spans="1:20" x14ac:dyDescent="0.25">
      <c r="K37">
        <v>35</v>
      </c>
      <c r="N37">
        <f>N36+M37</f>
        <v>0</v>
      </c>
      <c r="O37" s="10">
        <f>(N36+M37)/K37</f>
        <v>0</v>
      </c>
    </row>
    <row r="38" spans="1:20" x14ac:dyDescent="0.25">
      <c r="K38">
        <v>36</v>
      </c>
      <c r="N38">
        <f>N37+M38</f>
        <v>0</v>
      </c>
      <c r="O38" s="10">
        <f>(N37+M38)/K38</f>
        <v>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cp:lastPrinted>2018-02-25T17:09:11Z</cp:lastPrinted>
  <dcterms:created xsi:type="dcterms:W3CDTF">2015-11-09T17:32:23Z</dcterms:created>
  <dcterms:modified xsi:type="dcterms:W3CDTF">2020-12-07T19:31:35Z</dcterms:modified>
</cp:coreProperties>
</file>